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66925"/>
  <xr:revisionPtr revIDLastSave="0" documentId="8_{EF668872-5822-4468-84D2-D11ACF45E1AF}" xr6:coauthVersionLast="45" xr6:coauthVersionMax="45" xr10:uidLastSave="{00000000-0000-0000-0000-000000000000}"/>
  <bookViews>
    <workbookView xWindow="-120" yWindow="-120" windowWidth="29040" windowHeight="15840" tabRatio="767" xr2:uid="{B5C4DD25-64B2-46B4-9B91-37D3116CBD75}"/>
  </bookViews>
  <sheets>
    <sheet name="Vysvětlivky" sheetId="7" r:id="rId1"/>
    <sheet name="Nákladově orientované ceny" sheetId="5" r:id="rId2"/>
    <sheet name="Kalkulace_jednorázové" sheetId="8" r:id="rId3"/>
    <sheet name="Kalkulace_měsíční" sheetId="1" r:id="rId4"/>
  </sheets>
  <definedNames>
    <definedName name="_xlnm.Print_Titles" localSheetId="3">Kalkulace_měsíční!$A:$C</definedName>
    <definedName name="_xlnm.Print_Area" localSheetId="2">Kalkulace_jednorázové!$A$1:$I$20</definedName>
    <definedName name="_xlnm.Print_Area" localSheetId="3">Kalkulace_měsíční!$A$1:$U$39</definedName>
    <definedName name="_xlnm.Print_Area" localSheetId="1">'Nákladově orientované ceny'!$A$1:$E$14</definedName>
    <definedName name="_xlnm.Print_Area" localSheetId="0">Vysvětlivky!$A$1:$H$14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I16" i="1"/>
  <c r="I12" i="1"/>
  <c r="I13" i="1"/>
  <c r="I14" i="1"/>
  <c r="G13" i="1"/>
  <c r="G12" i="1"/>
  <c r="T10" i="1"/>
  <c r="I10" i="1"/>
  <c r="L10" i="1" s="1"/>
  <c r="I9" i="1"/>
  <c r="L9" i="1" s="1"/>
  <c r="H15" i="8"/>
  <c r="F14" i="8"/>
  <c r="F13" i="8"/>
  <c r="H9" i="8"/>
  <c r="F8" i="8"/>
  <c r="F7" i="8"/>
  <c r="G14" i="8" l="1"/>
  <c r="H14" i="8" s="1"/>
  <c r="G7" i="8"/>
  <c r="G13" i="8"/>
  <c r="H13" i="8" s="1"/>
  <c r="H16" i="8" s="1"/>
  <c r="C6" i="5" s="1"/>
  <c r="G8" i="8"/>
  <c r="H8" i="8" s="1"/>
  <c r="H7" i="8"/>
  <c r="H10" i="8" l="1"/>
  <c r="C5" i="5" s="1"/>
  <c r="J14" i="1" l="1"/>
  <c r="J16" i="1"/>
  <c r="J15" i="1"/>
  <c r="J13" i="1"/>
  <c r="J12" i="1"/>
  <c r="J8" i="1"/>
  <c r="J9" i="1"/>
  <c r="J10" i="1"/>
  <c r="J7" i="1"/>
  <c r="D37" i="1"/>
  <c r="I7" i="1"/>
  <c r="L7" i="1" s="1"/>
  <c r="I8" i="1" l="1"/>
  <c r="L8" i="1" s="1"/>
  <c r="L14" i="1"/>
  <c r="L12" i="1"/>
  <c r="K8" i="1" l="1"/>
  <c r="I15" i="1"/>
  <c r="L15" i="1" s="1"/>
  <c r="K7" i="1"/>
  <c r="N7" i="1" l="1"/>
  <c r="M7" i="1"/>
  <c r="M8" i="1"/>
  <c r="N8" i="1"/>
  <c r="L13" i="1"/>
  <c r="K14" i="1"/>
  <c r="O8" i="1" l="1"/>
  <c r="P8" i="1" s="1"/>
  <c r="O7" i="1"/>
  <c r="N14" i="1"/>
  <c r="M14" i="1"/>
  <c r="P7" i="1"/>
  <c r="K10" i="1"/>
  <c r="K9" i="1"/>
  <c r="K12" i="1"/>
  <c r="K15" i="1"/>
  <c r="O14" i="1" l="1"/>
  <c r="P14" i="1" s="1"/>
  <c r="Q14" i="1" s="1"/>
  <c r="R14" i="1" s="1"/>
  <c r="M9" i="1"/>
  <c r="N9" i="1"/>
  <c r="O9" i="1" s="1"/>
  <c r="M10" i="1"/>
  <c r="N10" i="1"/>
  <c r="N15" i="1"/>
  <c r="M15" i="1"/>
  <c r="O15" i="1" s="1"/>
  <c r="M12" i="1"/>
  <c r="N12" i="1"/>
  <c r="I18" i="1"/>
  <c r="L16" i="1"/>
  <c r="Q8" i="1"/>
  <c r="R8" i="1" s="1"/>
  <c r="K13" i="1"/>
  <c r="O12" i="1" l="1"/>
  <c r="P12" i="1" s="1"/>
  <c r="Q12" i="1" s="1"/>
  <c r="R12" i="1" s="1"/>
  <c r="O10" i="1"/>
  <c r="P10" i="1" s="1"/>
  <c r="M13" i="1"/>
  <c r="N13" i="1"/>
  <c r="P9" i="1"/>
  <c r="P15" i="1"/>
  <c r="K16" i="1"/>
  <c r="O13" i="1" l="1"/>
  <c r="P13" i="1" s="1"/>
  <c r="N16" i="1"/>
  <c r="M16" i="1"/>
  <c r="Q9" i="1"/>
  <c r="R9" i="1" s="1"/>
  <c r="Q10" i="1"/>
  <c r="R10" i="1" s="1"/>
  <c r="Q15" i="1"/>
  <c r="R15" i="1" s="1"/>
  <c r="Q7" i="1"/>
  <c r="R7" i="1" s="1"/>
  <c r="O16" i="1" l="1"/>
  <c r="P16" i="1" s="1"/>
  <c r="Q13" i="1"/>
  <c r="R13" i="1" s="1"/>
  <c r="Q16" i="1" l="1"/>
  <c r="R16" i="1" s="1"/>
  <c r="R18" i="1" s="1"/>
  <c r="C9" i="5" s="1"/>
</calcChain>
</file>

<file path=xl/sharedStrings.xml><?xml version="1.0" encoding="utf-8"?>
<sst xmlns="http://schemas.openxmlformats.org/spreadsheetml/2006/main" count="132" uniqueCount="98">
  <si>
    <t xml:space="preserve">Přirážka provozních nákladů </t>
  </si>
  <si>
    <t>Přirážka na prodej a péči o zákazníka</t>
  </si>
  <si>
    <t>Přirážka režijní</t>
  </si>
  <si>
    <t>Životnost</t>
  </si>
  <si>
    <t>(roky)</t>
  </si>
  <si>
    <t>(Kč na jednotku)</t>
  </si>
  <si>
    <t>WACC (cena kapitálu)</t>
  </si>
  <si>
    <t>Přirážka na billing</t>
  </si>
  <si>
    <t>Datová centrála</t>
  </si>
  <si>
    <t>FTTH+FTTB</t>
  </si>
  <si>
    <t>Anuitní  koeficient</t>
  </si>
  <si>
    <t>Roční odpisy</t>
  </si>
  <si>
    <t>Režie</t>
  </si>
  <si>
    <t>Roční náklady celkem</t>
  </si>
  <si>
    <t>Zemní práce</t>
  </si>
  <si>
    <t>Vedení v kolektorech</t>
  </si>
  <si>
    <t>Zafouknutí do chráničky</t>
  </si>
  <si>
    <t>-</t>
  </si>
  <si>
    <t>Faktor sdílení</t>
  </si>
  <si>
    <t>% faktor sdílení</t>
  </si>
  <si>
    <t>Prvek optické infrastruktury</t>
  </si>
  <si>
    <t>Další prvky</t>
  </si>
  <si>
    <t>Jednotka</t>
  </si>
  <si>
    <t>metr</t>
  </si>
  <si>
    <t>přípojka</t>
  </si>
  <si>
    <t>Počet jednotek</t>
  </si>
  <si>
    <t>centrála</t>
  </si>
  <si>
    <t>(%)</t>
  </si>
  <si>
    <t>(Kč na síť)</t>
  </si>
  <si>
    <t>Investice celkem</t>
  </si>
  <si>
    <t xml:space="preserve">Jednotková pořizovací cena </t>
  </si>
  <si>
    <t>vstupy do kalkulace</t>
  </si>
  <si>
    <t>Referenční hodnoty životnosti ČTÚ</t>
  </si>
  <si>
    <t>Výkop</t>
  </si>
  <si>
    <t>Věcné břemeno - služebnost</t>
  </si>
  <si>
    <t>Referenční hodnoty ČTÚ</t>
  </si>
  <si>
    <t>Optický kabel</t>
  </si>
  <si>
    <t>Vyprojektování optické sítě (před vlastní výstavbou)</t>
  </si>
  <si>
    <t xml:space="preserve">Přiměřený zisk se stanovuje procentem návratnosti z vloženého kapitálu WACC (weighted average cost of capital). </t>
  </si>
  <si>
    <t xml:space="preserve">Pro zjištění ročních odpisů se použije standardní (jednoduchá) anuita. </t>
  </si>
  <si>
    <t>Objem</t>
  </si>
  <si>
    <t>Jednotkové náklady</t>
  </si>
  <si>
    <t>Přímé náklady celkem</t>
  </si>
  <si>
    <t>(Kč)</t>
  </si>
  <si>
    <t>Kalkulace přístupu do optické infrastruktury - měsíční ceny</t>
  </si>
  <si>
    <t>Celkem investice do sítě</t>
  </si>
  <si>
    <t>Roční provozní náklady</t>
  </si>
  <si>
    <t>Roční režijní náklady</t>
  </si>
  <si>
    <t>Kalkulace přístupu do optické infrastruktury - jednorázové ceny</t>
  </si>
  <si>
    <t>Ostatní ekonomické vstupy do kalkulace měsíčních cen</t>
  </si>
  <si>
    <t>Přístup do optické infrastruktury - jednorázové ceny</t>
  </si>
  <si>
    <t>Nákladově orientované ceny přístupu do optické infrastruktury</t>
  </si>
  <si>
    <t>Jednorázová cena</t>
  </si>
  <si>
    <t>(Počet jednotek - hodin / kilometrů)</t>
  </si>
  <si>
    <t>Jednorázové náklady celkem</t>
  </si>
  <si>
    <t xml:space="preserve">Kalkulace ceny bude provedena vlastníkem infrastruktury v souladu se zásadou nákladové orientace ceny, může zahrnovat pouze efektivně </t>
  </si>
  <si>
    <t xml:space="preserve">a účelně vynaložené náklady na pořízení aktiva včetně přiměřeného zisku. </t>
  </si>
  <si>
    <t xml:space="preserve">Procentní přirážkou z úplných provozních nákladů (odpisy včetně provozních nákladů) se stanoví i výše dalších nákladů spojených se zajištěním prodeje </t>
  </si>
  <si>
    <t xml:space="preserve">a péčí o zákazníka a billing (fakturační systém).  </t>
  </si>
  <si>
    <t xml:space="preserve">Výše provozních nákladů se pro všechny prvky optické infrastruktury vypočte procentní přirážkou z pořizovací ceny, která odráží průměrná náklady </t>
  </si>
  <si>
    <t xml:space="preserve">na provoz a údržbu bez ohledu na to, v jakém období svého životního cyklu se právě konkrétní prvek optické infrastruktury nachází. </t>
  </si>
  <si>
    <t xml:space="preserve">Režijní přirážka (mark up) je určena na krytí nákladů spojených s administrativním fungováním a řízením společnosti, která službu </t>
  </si>
  <si>
    <t>přístupu do optické infrastruktury poskytuje. Vypočte se procentem ze součtu všech doposud přiřazených nákladů na danou službu.</t>
  </si>
  <si>
    <t>Vysvětlivky</t>
  </si>
  <si>
    <t xml:space="preserve"> za službu</t>
  </si>
  <si>
    <t>Měsíční cena</t>
  </si>
  <si>
    <t xml:space="preserve"> za aktivní přípojku</t>
  </si>
  <si>
    <t>Další volitelné služby dle individuální dohody: měsíční cena za pronájem prostor pro technologie nájemce včetně spotřeby elektrické energie; jednorázová a měsíční cena za pronájem vláken mezi OLT nájemce a ODF vlastníka infrastruktury</t>
  </si>
  <si>
    <t xml:space="preserve">Měsíční náklady celkem </t>
  </si>
  <si>
    <t xml:space="preserve">Cena měsíčního pronájmu </t>
  </si>
  <si>
    <t>Jednorázová cena spojená se zpřístupněním optické sítě</t>
  </si>
  <si>
    <t>Jednorázový náklad spojený se zpřístupněním optické sítě</t>
  </si>
  <si>
    <t>Pasivní technologie (uložení, rozvaděče, spojky, ...)</t>
  </si>
  <si>
    <t>Další vedlejší výdaje (materiál apod.)</t>
  </si>
  <si>
    <t>Další vedlejší výdaje (materiál, externí náklady spojené s úpravou systémů ...)</t>
  </si>
  <si>
    <t>Jednorázová cena spojená s nastavením aktivní přípojky</t>
  </si>
  <si>
    <t>Měsíční cena za aktivní přípojku</t>
  </si>
  <si>
    <t>Vlastník a nájemce se mohou individuálně dohodnout na přesunu části měsíčních úhrad do jednorázových plateb</t>
  </si>
  <si>
    <t>Roční velkoobchodní náklady na billing</t>
  </si>
  <si>
    <t>Roční velkoobchodní náklady na prodej a péči o zákazníka</t>
  </si>
  <si>
    <t>Připojení (instalace) FTTH/FTTB za disponibilní přípojku</t>
  </si>
  <si>
    <t>(Kč na aktivní přípojku)</t>
  </si>
  <si>
    <t>Celkem měsíční náklad za aktivní přípojku</t>
  </si>
  <si>
    <t>Jednorázové náklady na projekt (před vlastní výstavbou)</t>
  </si>
  <si>
    <t>Počet disponibilních přípojek</t>
  </si>
  <si>
    <t>Počet metrů sítě na disponibilní přípojku</t>
  </si>
  <si>
    <t>Počet aktivních přípojek</t>
  </si>
  <si>
    <t>Předpokládaný počet aktivních přípojek s výhledem na 5 let</t>
  </si>
  <si>
    <t>Osobní náklady na činnost a dopravu</t>
  </si>
  <si>
    <t>Cestovné dle km (amortizace, pohonné hmoty apod.)</t>
  </si>
  <si>
    <t xml:space="preserve">Pozn.: nesmí dojít k dvojímu zahrnutí nákladu, tzn. náklady zahrnuté do jednorázové služby nesmí být znovu započítány do měsíční služby (např. prostřednictvím odpisu systému apod.) </t>
  </si>
  <si>
    <t>Jednorázový náklad spojený s nastavením aktivní přípojky</t>
  </si>
  <si>
    <t>nebo do jiné jednorázové služby</t>
  </si>
  <si>
    <t>% z pořizovací ceny aktiva</t>
  </si>
  <si>
    <t xml:space="preserve">% z odpisů a provozních nákladů </t>
  </si>
  <si>
    <t xml:space="preserve">% ze součtu všech nákladů </t>
  </si>
  <si>
    <t>% z hodnoty investice do optické sítě</t>
  </si>
  <si>
    <t>Současná penetrace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</si>
</sst>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Kč&quot;_-;\-* #,##0.00\ &quot;Kč&quot;_-;_-* &quot;-&quot;??\ &quot;Kč&quot;_-;_-@_-"/>
    <numFmt numFmtId="164" formatCode="0.0"/>
    <numFmt numFmtId="165" formatCode="#,##0\ &quot;Kč&quot;"/>
    <numFmt numFmtId="166" formatCode="0.0%"/>
    <numFmt numFmtId="167" formatCode="#,##0.0\ &quot;Kč&quot;"/>
    <numFmt numFmtId="168" formatCode="#,##0.00\ _K_č"/>
    <numFmt numFmtId="169" formatCode="_-* #,##0\ &quot;Kč&quot;_-;\-* #,##0\ &quot;Kč&quot;_-;_-* &quot;-&quot;??\ &quot;Kč&quot;_-;_-@_-"/>
    <numFmt numFmtId="170" formatCode="#,##0.000"/>
    <numFmt numFmtId="171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9581B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4" fillId="0" borderId="3" xfId="0" quotePrefix="1" applyNumberFormat="1" applyFont="1" applyBorder="1" applyAlignment="1">
      <alignment horizontal="center" vertical="center"/>
    </xf>
    <xf numFmtId="168" fontId="4" fillId="0" borderId="0" xfId="0" quotePrefix="1" applyNumberFormat="1" applyFont="1" applyAlignment="1">
      <alignment horizontal="right" vertical="center"/>
    </xf>
    <xf numFmtId="168" fontId="4" fillId="0" borderId="0" xfId="0" applyNumberFormat="1" applyFont="1" applyAlignment="1">
      <alignment horizontal="right" vertical="center"/>
    </xf>
    <xf numFmtId="168" fontId="5" fillId="0" borderId="0" xfId="0" applyNumberFormat="1" applyFont="1" applyAlignment="1">
      <alignment horizontal="right" vertical="center"/>
    </xf>
    <xf numFmtId="164" fontId="4" fillId="0" borderId="0" xfId="0" quotePrefix="1" applyNumberFormat="1" applyFont="1" applyAlignment="1">
      <alignment horizontal="center" vertical="center"/>
    </xf>
    <xf numFmtId="164" fontId="4" fillId="0" borderId="3" xfId="0" quotePrefix="1" applyNumberFormat="1" applyFont="1" applyBorder="1" applyAlignment="1">
      <alignment horizontal="right" vertical="center"/>
    </xf>
    <xf numFmtId="3" fontId="4" fillId="4" borderId="0" xfId="0" quotePrefix="1" applyNumberFormat="1" applyFont="1" applyFill="1" applyAlignment="1">
      <alignment horizontal="right" vertical="center"/>
    </xf>
    <xf numFmtId="164" fontId="4" fillId="0" borderId="0" xfId="0" quotePrefix="1" applyNumberFormat="1" applyFont="1" applyAlignment="1">
      <alignment horizontal="right" vertical="center"/>
    </xf>
    <xf numFmtId="165" fontId="2" fillId="2" borderId="1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71" fontId="4" fillId="0" borderId="0" xfId="0" quotePrefix="1" applyNumberFormat="1" applyFont="1" applyAlignment="1">
      <alignment horizontal="center" vertical="center"/>
    </xf>
    <xf numFmtId="168" fontId="4" fillId="0" borderId="0" xfId="0" quotePrefix="1" applyNumberFormat="1" applyFont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164" fontId="4" fillId="0" borderId="5" xfId="0" quotePrefix="1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7" fontId="4" fillId="0" borderId="0" xfId="0" applyNumberFormat="1" applyFont="1" applyAlignment="1">
      <alignment horizontal="left" vertical="center"/>
    </xf>
    <xf numFmtId="44" fontId="2" fillId="2" borderId="1" xfId="2" applyFont="1" applyFill="1" applyBorder="1" applyAlignment="1">
      <alignment horizontal="center" vertical="center" wrapText="1"/>
    </xf>
    <xf numFmtId="171" fontId="4" fillId="0" borderId="0" xfId="0" quotePrefix="1" applyNumberFormat="1" applyFont="1" applyAlignment="1">
      <alignment horizontal="right" vertical="center"/>
    </xf>
    <xf numFmtId="171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4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3" borderId="0" xfId="0" applyFont="1" applyFill="1" applyAlignment="1">
      <alignment vertical="center"/>
    </xf>
    <xf numFmtId="170" fontId="10" fillId="0" borderId="0" xfId="0" applyNumberFormat="1" applyFont="1" applyAlignment="1">
      <alignment horizontal="right" vertical="center"/>
    </xf>
    <xf numFmtId="165" fontId="10" fillId="5" borderId="0" xfId="0" applyNumberFormat="1" applyFont="1" applyFill="1" applyAlignment="1">
      <alignment horizontal="center" vertical="center"/>
    </xf>
    <xf numFmtId="165" fontId="10" fillId="5" borderId="0" xfId="0" applyNumberFormat="1" applyFont="1" applyFill="1" applyAlignment="1">
      <alignment horizontal="right" vertical="center"/>
    </xf>
    <xf numFmtId="165" fontId="10" fillId="4" borderId="0" xfId="0" applyNumberFormat="1" applyFont="1" applyFill="1" applyAlignment="1">
      <alignment horizontal="right" vertical="center"/>
    </xf>
    <xf numFmtId="3" fontId="10" fillId="0" borderId="0" xfId="0" applyNumberFormat="1" applyFont="1" applyAlignment="1">
      <alignment vertical="center"/>
    </xf>
    <xf numFmtId="3" fontId="10" fillId="4" borderId="0" xfId="0" applyNumberFormat="1" applyFont="1" applyFill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6" fontId="10" fillId="4" borderId="0" xfId="0" applyNumberFormat="1" applyFont="1" applyFill="1" applyAlignment="1">
      <alignment horizontal="right" vertical="center"/>
    </xf>
    <xf numFmtId="0" fontId="11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 vertical="center" wrapText="1"/>
    </xf>
    <xf numFmtId="169" fontId="10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0" fillId="5" borderId="0" xfId="0" applyFont="1" applyFill="1" applyAlignment="1">
      <alignment horizontal="left" vertical="center"/>
    </xf>
    <xf numFmtId="164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0" fillId="7" borderId="0" xfId="0" applyFont="1" applyFill="1" applyAlignment="1">
      <alignment vertical="center"/>
    </xf>
    <xf numFmtId="10" fontId="10" fillId="0" borderId="0" xfId="0" applyNumberFormat="1" applyFont="1" applyAlignment="1">
      <alignment vertical="center"/>
    </xf>
    <xf numFmtId="0" fontId="11" fillId="5" borderId="0" xfId="0" applyFont="1" applyFill="1" applyAlignment="1">
      <alignment vertical="center"/>
    </xf>
    <xf numFmtId="165" fontId="7" fillId="0" borderId="4" xfId="0" applyNumberFormat="1" applyFont="1" applyBorder="1" applyAlignment="1">
      <alignment vertical="center"/>
    </xf>
    <xf numFmtId="171" fontId="7" fillId="0" borderId="4" xfId="0" applyNumberFormat="1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9" fontId="10" fillId="0" borderId="0" xfId="1" applyFont="1" applyAlignment="1">
      <alignment vertical="center"/>
    </xf>
    <xf numFmtId="171" fontId="4" fillId="4" borderId="0" xfId="0" quotePrefix="1" applyNumberFormat="1" applyFont="1" applyFill="1" applyAlignment="1">
      <alignment horizontal="right" vertical="center"/>
    </xf>
    <xf numFmtId="171" fontId="5" fillId="0" borderId="0" xfId="0" applyNumberFormat="1" applyFont="1" applyAlignment="1">
      <alignment vertical="center"/>
    </xf>
    <xf numFmtId="165" fontId="13" fillId="4" borderId="0" xfId="0" applyNumberFormat="1" applyFont="1" applyFill="1" applyAlignment="1">
      <alignment horizontal="right" vertical="center"/>
    </xf>
    <xf numFmtId="3" fontId="13" fillId="4" borderId="0" xfId="0" applyNumberFormat="1" applyFont="1" applyFill="1" applyAlignment="1">
      <alignment horizontal="right" vertical="center"/>
    </xf>
    <xf numFmtId="1" fontId="13" fillId="4" borderId="0" xfId="0" quotePrefix="1" applyNumberFormat="1" applyFont="1" applyFill="1" applyAlignment="1">
      <alignment horizontal="center" vertical="center"/>
    </xf>
    <xf numFmtId="165" fontId="13" fillId="4" borderId="0" xfId="0" quotePrefix="1" applyNumberFormat="1" applyFont="1" applyFill="1" applyAlignment="1">
      <alignment horizontal="right" vertical="center"/>
    </xf>
    <xf numFmtId="165" fontId="13" fillId="5" borderId="0" xfId="0" quotePrefix="1" applyNumberFormat="1" applyFont="1" applyFill="1" applyAlignment="1">
      <alignment horizontal="center" vertical="center"/>
    </xf>
    <xf numFmtId="3" fontId="13" fillId="4" borderId="0" xfId="0" quotePrefix="1" applyNumberFormat="1" applyFont="1" applyFill="1" applyAlignment="1">
      <alignment horizontal="right" vertical="center"/>
    </xf>
    <xf numFmtId="165" fontId="13" fillId="5" borderId="0" xfId="0" quotePrefix="1" applyNumberFormat="1" applyFont="1" applyFill="1" applyAlignment="1">
      <alignment horizontal="right" vertical="center"/>
    </xf>
    <xf numFmtId="170" fontId="13" fillId="0" borderId="0" xfId="0" quotePrefix="1" applyNumberFormat="1" applyFont="1" applyAlignment="1">
      <alignment horizontal="right" vertical="center"/>
    </xf>
    <xf numFmtId="171" fontId="11" fillId="0" borderId="4" xfId="0" applyNumberFormat="1" applyFont="1" applyBorder="1" applyAlignment="1">
      <alignment vertical="center"/>
    </xf>
    <xf numFmtId="3" fontId="13" fillId="5" borderId="0" xfId="0" quotePrefix="1" applyNumberFormat="1" applyFont="1" applyFill="1" applyAlignment="1">
      <alignment horizontal="right" vertical="center"/>
    </xf>
    <xf numFmtId="9" fontId="13" fillId="4" borderId="0" xfId="1" quotePrefix="1" applyFont="1" applyFill="1" applyAlignment="1">
      <alignment horizontal="center" vertical="center"/>
    </xf>
    <xf numFmtId="166" fontId="13" fillId="6" borderId="0" xfId="1" applyNumberFormat="1" applyFont="1" applyFill="1" applyAlignment="1">
      <alignment horizontal="right" vertical="center"/>
    </xf>
    <xf numFmtId="166" fontId="13" fillId="4" borderId="0" xfId="0" applyNumberFormat="1" applyFont="1" applyFill="1" applyAlignment="1">
      <alignment horizontal="right" vertical="center"/>
    </xf>
    <xf numFmtId="166" fontId="10" fillId="6" borderId="0" xfId="1" applyNumberFormat="1" applyFont="1" applyFill="1" applyAlignment="1">
      <alignment horizontal="right" vertical="center"/>
    </xf>
    <xf numFmtId="3" fontId="10" fillId="6" borderId="0" xfId="0" applyNumberFormat="1" applyFont="1" applyFill="1" applyAlignment="1">
      <alignment vertical="center"/>
    </xf>
    <xf numFmtId="3" fontId="13" fillId="6" borderId="0" xfId="0" applyNumberFormat="1" applyFont="1" applyFill="1" applyAlignment="1">
      <alignment vertical="center"/>
    </xf>
    <xf numFmtId="9" fontId="13" fillId="4" borderId="0" xfId="1" applyFont="1" applyFill="1" applyAlignment="1">
      <alignment horizontal="right" vertical="center"/>
    </xf>
    <xf numFmtId="3" fontId="13" fillId="4" borderId="0" xfId="0" applyNumberFormat="1" applyFont="1" applyFill="1" applyAlignment="1">
      <alignment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1" fillId="5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</cellXfs>
  <cellStyles count="3">
    <cellStyle name="Měna" xfId="2" builtinId="4"/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B3A52-F056-4024-8DCF-BA28DCF0024D}">
  <sheetPr>
    <pageSetUpPr fitToPage="1"/>
  </sheetPr>
  <dimension ref="B2:D13"/>
  <sheetViews>
    <sheetView showGridLines="0" tabSelected="1" zoomScale="90" zoomScaleNormal="90" workbookViewId="0">
      <selection activeCell="B16" sqref="B16"/>
    </sheetView>
  </sheetViews>
  <sheetFormatPr defaultColWidth="8.85546875" defaultRowHeight="14.25" x14ac:dyDescent="0.25"/>
  <cols>
    <col min="1" max="1" width="2.28515625" style="27" customWidth="1"/>
    <col min="2" max="2" width="7.85546875" style="27" customWidth="1"/>
    <col min="3" max="3" width="34.7109375" style="27" customWidth="1"/>
    <col min="4" max="4" width="73" style="27" customWidth="1"/>
    <col min="5" max="7" width="8.85546875" style="27"/>
    <col min="8" max="8" width="3" style="27" customWidth="1"/>
    <col min="9" max="16384" width="8.85546875" style="27"/>
  </cols>
  <sheetData>
    <row r="2" spans="2:4" ht="20.25" x14ac:dyDescent="0.25">
      <c r="B2" s="25" t="s">
        <v>63</v>
      </c>
    </row>
    <row r="4" spans="2:4" x14ac:dyDescent="0.25">
      <c r="B4" s="27" t="s">
        <v>55</v>
      </c>
      <c r="C4" s="48"/>
      <c r="D4" s="48"/>
    </row>
    <row r="5" spans="2:4" x14ac:dyDescent="0.25">
      <c r="B5" s="27" t="s">
        <v>56</v>
      </c>
      <c r="C5" s="48"/>
      <c r="D5" s="48"/>
    </row>
    <row r="6" spans="2:4" ht="16.5" customHeight="1" x14ac:dyDescent="0.25">
      <c r="B6" s="27" t="s">
        <v>38</v>
      </c>
    </row>
    <row r="7" spans="2:4" ht="16.5" customHeight="1" x14ac:dyDescent="0.25">
      <c r="B7" s="27" t="s">
        <v>39</v>
      </c>
    </row>
    <row r="8" spans="2:4" x14ac:dyDescent="0.25">
      <c r="B8" s="27" t="s">
        <v>59</v>
      </c>
      <c r="C8" s="48"/>
      <c r="D8" s="48"/>
    </row>
    <row r="9" spans="2:4" x14ac:dyDescent="0.25">
      <c r="B9" s="27" t="s">
        <v>60</v>
      </c>
      <c r="C9" s="48"/>
      <c r="D9" s="48"/>
    </row>
    <row r="10" spans="2:4" x14ac:dyDescent="0.25">
      <c r="B10" s="27" t="s">
        <v>57</v>
      </c>
      <c r="C10" s="48"/>
      <c r="D10" s="48"/>
    </row>
    <row r="11" spans="2:4" ht="15.75" customHeight="1" x14ac:dyDescent="0.25">
      <c r="B11" s="27" t="s">
        <v>58</v>
      </c>
      <c r="C11" s="48"/>
      <c r="D11" s="48"/>
    </row>
    <row r="12" spans="2:4" x14ac:dyDescent="0.25">
      <c r="B12" s="27" t="s">
        <v>61</v>
      </c>
    </row>
    <row r="13" spans="2:4" x14ac:dyDescent="0.25">
      <c r="B13" s="27" t="s">
        <v>62</v>
      </c>
    </row>
  </sheetData>
  <pageMargins left="0.7" right="0.7" top="0.78740157499999996" bottom="0.78740157499999996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7CED4-8D84-47E7-A09C-14D851DF1DA8}">
  <sheetPr>
    <pageSetUpPr fitToPage="1"/>
  </sheetPr>
  <dimension ref="B2:D15"/>
  <sheetViews>
    <sheetView showGridLines="0" zoomScale="90" zoomScaleNormal="90" workbookViewId="0">
      <selection activeCell="D13" sqref="D13"/>
    </sheetView>
  </sheetViews>
  <sheetFormatPr defaultColWidth="9.140625" defaultRowHeight="12.75" x14ac:dyDescent="0.25"/>
  <cols>
    <col min="1" max="1" width="2.5703125" style="49" customWidth="1"/>
    <col min="2" max="2" width="66.140625" style="49" customWidth="1"/>
    <col min="3" max="3" width="21" style="49" customWidth="1"/>
    <col min="4" max="7" width="9.140625" style="49"/>
    <col min="8" max="8" width="15.5703125" style="49" bestFit="1" customWidth="1"/>
    <col min="9" max="16384" width="9.140625" style="49"/>
  </cols>
  <sheetData>
    <row r="2" spans="2:4" ht="21" x14ac:dyDescent="0.25">
      <c r="B2" s="11" t="s">
        <v>51</v>
      </c>
    </row>
    <row r="4" spans="2:4" x14ac:dyDescent="0.25">
      <c r="C4" s="1" t="s">
        <v>52</v>
      </c>
    </row>
    <row r="5" spans="2:4" x14ac:dyDescent="0.25">
      <c r="B5" s="55" t="s">
        <v>70</v>
      </c>
      <c r="C5" s="53">
        <f>Kalkulace_jednorázové!H10</f>
        <v>0</v>
      </c>
      <c r="D5" s="49" t="s">
        <v>64</v>
      </c>
    </row>
    <row r="6" spans="2:4" x14ac:dyDescent="0.25">
      <c r="B6" s="55" t="s">
        <v>75</v>
      </c>
      <c r="C6" s="53">
        <f>Kalkulace_jednorázové!H16</f>
        <v>0</v>
      </c>
      <c r="D6" s="49" t="s">
        <v>66</v>
      </c>
    </row>
    <row r="7" spans="2:4" x14ac:dyDescent="0.25">
      <c r="B7" s="56"/>
    </row>
    <row r="8" spans="2:4" x14ac:dyDescent="0.25">
      <c r="B8" s="56"/>
      <c r="C8" s="1" t="s">
        <v>65</v>
      </c>
    </row>
    <row r="9" spans="2:4" x14ac:dyDescent="0.25">
      <c r="B9" s="55" t="s">
        <v>76</v>
      </c>
      <c r="C9" s="54" t="e">
        <f>Kalkulace_měsíční!R18</f>
        <v>#DIV/0!</v>
      </c>
      <c r="D9" s="49" t="s">
        <v>66</v>
      </c>
    </row>
    <row r="10" spans="2:4" x14ac:dyDescent="0.25">
      <c r="B10" s="56"/>
    </row>
    <row r="11" spans="2:4" ht="51" x14ac:dyDescent="0.25">
      <c r="B11" s="56" t="s">
        <v>67</v>
      </c>
    </row>
    <row r="12" spans="2:4" x14ac:dyDescent="0.25">
      <c r="B12" s="56"/>
    </row>
    <row r="13" spans="2:4" ht="25.5" x14ac:dyDescent="0.25">
      <c r="B13" s="56" t="s">
        <v>77</v>
      </c>
    </row>
    <row r="14" spans="2:4" x14ac:dyDescent="0.25">
      <c r="B14" s="56"/>
    </row>
    <row r="15" spans="2:4" x14ac:dyDescent="0.25">
      <c r="B15" s="56"/>
    </row>
  </sheetData>
  <pageMargins left="0.61811023622047256" right="0.61811023622047256" top="0.61811023622047256" bottom="0.6181102362204725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A79F6-2331-4346-B71E-D0E00E391B00}">
  <sheetPr>
    <pageSetUpPr fitToPage="1"/>
  </sheetPr>
  <dimension ref="B2:J19"/>
  <sheetViews>
    <sheetView showGridLines="0" zoomScale="90" zoomScaleNormal="90" workbookViewId="0">
      <selection activeCell="B20" sqref="B20"/>
    </sheetView>
  </sheetViews>
  <sheetFormatPr defaultColWidth="8.85546875" defaultRowHeight="14.25" x14ac:dyDescent="0.25"/>
  <cols>
    <col min="1" max="1" width="1.7109375" style="27" customWidth="1"/>
    <col min="2" max="2" width="6.5703125" style="27" customWidth="1"/>
    <col min="3" max="3" width="67.28515625" style="27" bestFit="1" customWidth="1"/>
    <col min="4" max="4" width="20.42578125" style="27" customWidth="1"/>
    <col min="5" max="6" width="17.28515625" style="27" customWidth="1"/>
    <col min="7" max="7" width="18.85546875" style="27" customWidth="1"/>
    <col min="8" max="8" width="22" style="27" customWidth="1"/>
    <col min="9" max="9" width="3.140625" style="27" customWidth="1"/>
    <col min="10" max="16384" width="8.85546875" style="27"/>
  </cols>
  <sheetData>
    <row r="2" spans="2:10" ht="31.9" customHeight="1" x14ac:dyDescent="0.25">
      <c r="B2" s="25" t="s">
        <v>48</v>
      </c>
      <c r="E2" s="26" t="s">
        <v>31</v>
      </c>
    </row>
    <row r="4" spans="2:10" ht="54.75" customHeight="1" x14ac:dyDescent="0.25">
      <c r="B4" s="78" t="s">
        <v>50</v>
      </c>
      <c r="C4" s="79"/>
      <c r="D4" s="1" t="s">
        <v>40</v>
      </c>
      <c r="E4" s="1" t="s">
        <v>41</v>
      </c>
      <c r="F4" s="1" t="s">
        <v>42</v>
      </c>
      <c r="G4" s="1" t="s">
        <v>12</v>
      </c>
      <c r="H4" s="17" t="s">
        <v>54</v>
      </c>
    </row>
    <row r="5" spans="2:10" ht="28.5" customHeight="1" x14ac:dyDescent="0.25">
      <c r="B5" s="18"/>
      <c r="C5" s="19"/>
      <c r="D5" s="19" t="s">
        <v>53</v>
      </c>
      <c r="E5" s="19" t="s">
        <v>5</v>
      </c>
      <c r="F5" s="19"/>
      <c r="G5" s="19" t="s">
        <v>43</v>
      </c>
      <c r="H5" s="20" t="s">
        <v>43</v>
      </c>
    </row>
    <row r="6" spans="2:10" ht="21" customHeight="1" x14ac:dyDescent="0.25">
      <c r="B6" s="80" t="s">
        <v>71</v>
      </c>
      <c r="C6" s="81"/>
      <c r="D6" s="16"/>
    </row>
    <row r="7" spans="2:10" x14ac:dyDescent="0.25">
      <c r="C7" s="50" t="s">
        <v>88</v>
      </c>
      <c r="D7" s="8"/>
      <c r="E7" s="58"/>
      <c r="F7" s="23">
        <f>D7*E7</f>
        <v>0</v>
      </c>
      <c r="G7" s="23">
        <f>F7*Kalkulace_měsíční!$D$23</f>
        <v>0</v>
      </c>
      <c r="H7" s="24">
        <f>F7+G7</f>
        <v>0</v>
      </c>
    </row>
    <row r="8" spans="2:10" x14ac:dyDescent="0.25">
      <c r="C8" s="50" t="s">
        <v>89</v>
      </c>
      <c r="D8" s="8"/>
      <c r="E8" s="58"/>
      <c r="F8" s="23">
        <f>D8*E8</f>
        <v>0</v>
      </c>
      <c r="G8" s="23">
        <f>F8*Kalkulace_měsíční!$D$23</f>
        <v>0</v>
      </c>
      <c r="H8" s="24">
        <f>F8+G8</f>
        <v>0</v>
      </c>
    </row>
    <row r="9" spans="2:10" x14ac:dyDescent="0.25">
      <c r="C9" s="50" t="s">
        <v>74</v>
      </c>
      <c r="D9" s="3" t="s">
        <v>17</v>
      </c>
      <c r="E9" s="3" t="s">
        <v>17</v>
      </c>
      <c r="F9" s="58"/>
      <c r="G9" s="3" t="s">
        <v>17</v>
      </c>
      <c r="H9" s="24">
        <f>F9</f>
        <v>0</v>
      </c>
      <c r="J9" s="51"/>
    </row>
    <row r="10" spans="2:10" ht="15" x14ac:dyDescent="0.25">
      <c r="C10" s="52" t="s">
        <v>54</v>
      </c>
      <c r="D10" s="14"/>
      <c r="E10" s="14"/>
      <c r="F10" s="13"/>
      <c r="G10" s="14"/>
      <c r="H10" s="22">
        <f>SUM(H7:H9)</f>
        <v>0</v>
      </c>
    </row>
    <row r="11" spans="2:10" ht="15" x14ac:dyDescent="0.25">
      <c r="C11" s="52"/>
      <c r="D11" s="14"/>
      <c r="E11" s="14"/>
      <c r="F11" s="13"/>
      <c r="G11" s="14"/>
      <c r="H11" s="15"/>
    </row>
    <row r="12" spans="2:10" ht="15" x14ac:dyDescent="0.25">
      <c r="B12" s="82" t="s">
        <v>91</v>
      </c>
      <c r="C12" s="82"/>
      <c r="D12" s="14"/>
      <c r="E12" s="14"/>
      <c r="F12" s="14"/>
      <c r="G12" s="14"/>
      <c r="H12" s="15"/>
    </row>
    <row r="13" spans="2:10" ht="15" x14ac:dyDescent="0.25">
      <c r="B13" s="12"/>
      <c r="C13" s="50" t="s">
        <v>88</v>
      </c>
      <c r="D13" s="8"/>
      <c r="E13" s="58"/>
      <c r="F13" s="23">
        <f>D13*E13</f>
        <v>0</v>
      </c>
      <c r="G13" s="23">
        <f>F13*Kalkulace_měsíční!$D$23</f>
        <v>0</v>
      </c>
      <c r="H13" s="24">
        <f>F13+G13</f>
        <v>0</v>
      </c>
    </row>
    <row r="14" spans="2:10" x14ac:dyDescent="0.25">
      <c r="C14" s="50" t="s">
        <v>89</v>
      </c>
      <c r="D14" s="8"/>
      <c r="E14" s="58"/>
      <c r="F14" s="23">
        <f>D14*E14</f>
        <v>0</v>
      </c>
      <c r="G14" s="23">
        <f>F14*Kalkulace_měsíční!$D$23</f>
        <v>0</v>
      </c>
      <c r="H14" s="24">
        <f>F14+G14</f>
        <v>0</v>
      </c>
    </row>
    <row r="15" spans="2:10" x14ac:dyDescent="0.25">
      <c r="C15" s="50" t="s">
        <v>73</v>
      </c>
      <c r="D15" s="3" t="s">
        <v>17</v>
      </c>
      <c r="E15" s="3" t="s">
        <v>17</v>
      </c>
      <c r="F15" s="58"/>
      <c r="G15" s="3" t="s">
        <v>17</v>
      </c>
      <c r="H15" s="24">
        <f>F15</f>
        <v>0</v>
      </c>
    </row>
    <row r="16" spans="2:10" ht="15" x14ac:dyDescent="0.25">
      <c r="C16" s="52" t="s">
        <v>54</v>
      </c>
      <c r="D16" s="14"/>
      <c r="E16" s="14"/>
      <c r="F16" s="13"/>
      <c r="G16" s="14"/>
      <c r="H16" s="22">
        <f>SUM(H13:H15)</f>
        <v>0</v>
      </c>
    </row>
    <row r="18" spans="2:2" x14ac:dyDescent="0.25">
      <c r="B18" s="27" t="s">
        <v>90</v>
      </c>
    </row>
    <row r="19" spans="2:2" x14ac:dyDescent="0.25">
      <c r="B19" s="27" t="s">
        <v>92</v>
      </c>
    </row>
  </sheetData>
  <mergeCells count="3">
    <mergeCell ref="B4:C4"/>
    <mergeCell ref="B6:C6"/>
    <mergeCell ref="B12:C12"/>
  </mergeCells>
  <pageMargins left="0.7" right="0.7" top="0.78740157499999996" bottom="0.78740157499999996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59491-174A-45AC-9AFA-497F808EA1A5}">
  <dimension ref="B1:T38"/>
  <sheetViews>
    <sheetView showGridLines="0" zoomScale="90" zoomScaleNormal="90" workbookViewId="0"/>
  </sheetViews>
  <sheetFormatPr defaultColWidth="8.85546875" defaultRowHeight="14.25" x14ac:dyDescent="0.25"/>
  <cols>
    <col min="1" max="1" width="1.85546875" style="27" customWidth="1"/>
    <col min="2" max="2" width="5.85546875" style="27" customWidth="1"/>
    <col min="3" max="3" width="55.140625" style="27" customWidth="1"/>
    <col min="4" max="4" width="14.28515625" style="27" customWidth="1"/>
    <col min="5" max="5" width="15.42578125" style="27" customWidth="1"/>
    <col min="6" max="6" width="11.28515625" style="27" customWidth="1"/>
    <col min="7" max="7" width="12.28515625" style="27" customWidth="1"/>
    <col min="8" max="8" width="12.7109375" style="27" customWidth="1"/>
    <col min="9" max="9" width="16" style="27" customWidth="1"/>
    <col min="10" max="10" width="9.42578125" style="27" customWidth="1"/>
    <col min="11" max="11" width="15" style="27" customWidth="1"/>
    <col min="12" max="15" width="14.5703125" style="27" customWidth="1"/>
    <col min="16" max="16" width="17.28515625" style="27" customWidth="1"/>
    <col min="17" max="17" width="18.85546875" style="27" customWidth="1"/>
    <col min="18" max="18" width="21.28515625" style="27" customWidth="1"/>
    <col min="19" max="19" width="2.42578125" style="27" customWidth="1"/>
    <col min="20" max="20" width="13.28515625" style="27" customWidth="1"/>
    <col min="21" max="21" width="3.140625" style="27" customWidth="1"/>
    <col min="22" max="16384" width="8.85546875" style="27"/>
  </cols>
  <sheetData>
    <row r="1" spans="2:20" x14ac:dyDescent="0.25">
      <c r="H1" s="28"/>
      <c r="I1" s="28"/>
      <c r="K1" s="21"/>
      <c r="M1" s="3"/>
      <c r="N1" s="3"/>
      <c r="O1" s="3"/>
      <c r="P1" s="4"/>
    </row>
    <row r="2" spans="2:20" ht="28.5" x14ac:dyDescent="0.25">
      <c r="B2" s="25" t="s">
        <v>44</v>
      </c>
      <c r="G2" s="26" t="s">
        <v>31</v>
      </c>
    </row>
    <row r="4" spans="2:20" ht="63.75" x14ac:dyDescent="0.25">
      <c r="B4" s="85" t="s">
        <v>20</v>
      </c>
      <c r="C4" s="79"/>
      <c r="D4" s="1" t="s">
        <v>3</v>
      </c>
      <c r="E4" s="1" t="s">
        <v>30</v>
      </c>
      <c r="F4" s="1" t="s">
        <v>22</v>
      </c>
      <c r="G4" s="1" t="s">
        <v>25</v>
      </c>
      <c r="H4" s="1" t="s">
        <v>18</v>
      </c>
      <c r="I4" s="1" t="s">
        <v>29</v>
      </c>
      <c r="J4" s="1" t="s">
        <v>10</v>
      </c>
      <c r="K4" s="1" t="s">
        <v>11</v>
      </c>
      <c r="L4" s="1" t="s">
        <v>46</v>
      </c>
      <c r="M4" s="1" t="s">
        <v>78</v>
      </c>
      <c r="N4" s="1" t="s">
        <v>79</v>
      </c>
      <c r="O4" s="1" t="s">
        <v>47</v>
      </c>
      <c r="P4" s="1" t="s">
        <v>13</v>
      </c>
      <c r="Q4" s="1" t="s">
        <v>68</v>
      </c>
      <c r="R4" s="17" t="s">
        <v>69</v>
      </c>
      <c r="T4" s="1" t="s">
        <v>32</v>
      </c>
    </row>
    <row r="5" spans="2:20" ht="25.5" x14ac:dyDescent="0.25">
      <c r="B5" s="18"/>
      <c r="C5" s="19"/>
      <c r="D5" s="19" t="s">
        <v>4</v>
      </c>
      <c r="E5" s="19" t="s">
        <v>5</v>
      </c>
      <c r="F5" s="19"/>
      <c r="G5" s="19"/>
      <c r="H5" s="19" t="s">
        <v>19</v>
      </c>
      <c r="I5" s="19" t="s">
        <v>28</v>
      </c>
      <c r="J5" s="19"/>
      <c r="K5" s="19" t="s">
        <v>28</v>
      </c>
      <c r="L5" s="19" t="s">
        <v>28</v>
      </c>
      <c r="M5" s="19" t="s">
        <v>28</v>
      </c>
      <c r="N5" s="19" t="s">
        <v>28</v>
      </c>
      <c r="O5" s="19" t="s">
        <v>28</v>
      </c>
      <c r="P5" s="19" t="s">
        <v>28</v>
      </c>
      <c r="Q5" s="19" t="s">
        <v>28</v>
      </c>
      <c r="R5" s="20" t="s">
        <v>81</v>
      </c>
      <c r="T5" s="1" t="s">
        <v>4</v>
      </c>
    </row>
    <row r="6" spans="2:20" ht="15" x14ac:dyDescent="0.25">
      <c r="B6" s="80" t="s">
        <v>14</v>
      </c>
      <c r="C6" s="81"/>
      <c r="D6" s="16"/>
      <c r="E6" s="16"/>
      <c r="F6" s="6"/>
      <c r="G6" s="6"/>
      <c r="H6" s="6"/>
      <c r="I6" s="6"/>
      <c r="J6" s="29"/>
      <c r="K6" s="29"/>
      <c r="L6" s="29"/>
    </row>
    <row r="7" spans="2:20" ht="15" x14ac:dyDescent="0.25">
      <c r="C7" s="30" t="s">
        <v>34</v>
      </c>
      <c r="D7" s="62"/>
      <c r="E7" s="63"/>
      <c r="F7" s="64" t="s">
        <v>23</v>
      </c>
      <c r="G7" s="65"/>
      <c r="H7" s="70"/>
      <c r="I7" s="66">
        <f>E7*G7*H7</f>
        <v>0</v>
      </c>
      <c r="J7" s="67">
        <f>IFERROR($D$23/(1-((1+$D$23)^(-D7))),0)</f>
        <v>0</v>
      </c>
      <c r="K7" s="66">
        <f>I7*J7</f>
        <v>0</v>
      </c>
      <c r="L7" s="66">
        <f>I7*$D$24</f>
        <v>0</v>
      </c>
      <c r="M7" s="66">
        <f>(K7+L7)*$D$25</f>
        <v>0</v>
      </c>
      <c r="N7" s="66">
        <f>(K7+L7)*$D$26</f>
        <v>0</v>
      </c>
      <c r="O7" s="66">
        <f>(K7+L7+M7+N7)*$D$27</f>
        <v>0</v>
      </c>
      <c r="P7" s="66">
        <f>SUM(K7:O7)</f>
        <v>0</v>
      </c>
      <c r="Q7" s="66">
        <f>P7/12</f>
        <v>0</v>
      </c>
      <c r="R7" s="68" t="e">
        <f>Q7/$D$35</f>
        <v>#DIV/0!</v>
      </c>
      <c r="T7" s="74">
        <v>35.916666666666664</v>
      </c>
    </row>
    <row r="8" spans="2:20" ht="15" x14ac:dyDescent="0.25">
      <c r="C8" s="30" t="s">
        <v>33</v>
      </c>
      <c r="D8" s="62"/>
      <c r="E8" s="63"/>
      <c r="F8" s="64" t="s">
        <v>23</v>
      </c>
      <c r="G8" s="65"/>
      <c r="H8" s="70"/>
      <c r="I8" s="66">
        <f>E8*G8*H8</f>
        <v>0</v>
      </c>
      <c r="J8" s="67">
        <f t="shared" ref="J8:J16" si="0">IFERROR($D$23/(1-((1+$D$23)^(-D8))),0)</f>
        <v>0</v>
      </c>
      <c r="K8" s="66">
        <f>I8*J8</f>
        <v>0</v>
      </c>
      <c r="L8" s="66">
        <f t="shared" ref="L8:L16" si="1">I8*$D$24</f>
        <v>0</v>
      </c>
      <c r="M8" s="66">
        <f t="shared" ref="M8:M10" si="2">(K8+L8)*$D$25</f>
        <v>0</v>
      </c>
      <c r="N8" s="66">
        <f t="shared" ref="N8:N10" si="3">(K8+L8)*$D$26</f>
        <v>0</v>
      </c>
      <c r="O8" s="66">
        <f t="shared" ref="O8:O10" si="4">(K8+L8+M8+N8)*$D$27</f>
        <v>0</v>
      </c>
      <c r="P8" s="66">
        <f t="shared" ref="P8:P16" si="5">SUM(K8:O8)</f>
        <v>0</v>
      </c>
      <c r="Q8" s="66">
        <f>P8/12</f>
        <v>0</v>
      </c>
      <c r="R8" s="68" t="e">
        <f>Q8/$D$35</f>
        <v>#DIV/0!</v>
      </c>
      <c r="T8" s="74">
        <v>35.916666666666664</v>
      </c>
    </row>
    <row r="9" spans="2:20" ht="15" x14ac:dyDescent="0.25">
      <c r="C9" s="30" t="s">
        <v>15</v>
      </c>
      <c r="D9" s="62"/>
      <c r="E9" s="63"/>
      <c r="F9" s="64" t="s">
        <v>23</v>
      </c>
      <c r="G9" s="63"/>
      <c r="H9" s="70"/>
      <c r="I9" s="66">
        <f>IFERROR(E9*G9*H9,0)</f>
        <v>0</v>
      </c>
      <c r="J9" s="67">
        <f t="shared" si="0"/>
        <v>0</v>
      </c>
      <c r="K9" s="66">
        <f t="shared" ref="K9:K10" si="6">I9*J9</f>
        <v>0</v>
      </c>
      <c r="L9" s="66">
        <f t="shared" si="1"/>
        <v>0</v>
      </c>
      <c r="M9" s="66">
        <f t="shared" si="2"/>
        <v>0</v>
      </c>
      <c r="N9" s="66">
        <f t="shared" si="3"/>
        <v>0</v>
      </c>
      <c r="O9" s="66">
        <f t="shared" si="4"/>
        <v>0</v>
      </c>
      <c r="P9" s="66">
        <f t="shared" si="5"/>
        <v>0</v>
      </c>
      <c r="Q9" s="66">
        <f t="shared" ref="Q9:Q10" si="7">P9/12</f>
        <v>0</v>
      </c>
      <c r="R9" s="68" t="e">
        <f>Q9/$D$35</f>
        <v>#DIV/0!</v>
      </c>
      <c r="T9" s="74">
        <v>35.916666666666664</v>
      </c>
    </row>
    <row r="10" spans="2:20" ht="15" x14ac:dyDescent="0.25">
      <c r="C10" s="30" t="s">
        <v>16</v>
      </c>
      <c r="D10" s="62"/>
      <c r="E10" s="63"/>
      <c r="F10" s="64" t="s">
        <v>23</v>
      </c>
      <c r="G10" s="63"/>
      <c r="H10" s="70"/>
      <c r="I10" s="66">
        <f>IFERROR(E10*G10*H10,0)</f>
        <v>0</v>
      </c>
      <c r="J10" s="67">
        <f t="shared" si="0"/>
        <v>0</v>
      </c>
      <c r="K10" s="66">
        <f t="shared" si="6"/>
        <v>0</v>
      </c>
      <c r="L10" s="66">
        <f t="shared" si="1"/>
        <v>0</v>
      </c>
      <c r="M10" s="66">
        <f t="shared" si="2"/>
        <v>0</v>
      </c>
      <c r="N10" s="66">
        <f t="shared" si="3"/>
        <v>0</v>
      </c>
      <c r="O10" s="66">
        <f t="shared" si="4"/>
        <v>0</v>
      </c>
      <c r="P10" s="66">
        <f t="shared" si="5"/>
        <v>0</v>
      </c>
      <c r="Q10" s="66">
        <f t="shared" si="7"/>
        <v>0</v>
      </c>
      <c r="R10" s="68" t="e">
        <f>Q10/$D$35</f>
        <v>#DIV/0!</v>
      </c>
      <c r="T10" s="75">
        <f>T15</f>
        <v>25</v>
      </c>
    </row>
    <row r="11" spans="2:20" ht="15" x14ac:dyDescent="0.25">
      <c r="B11" s="80" t="s">
        <v>21</v>
      </c>
      <c r="C11" s="81"/>
      <c r="D11" s="2"/>
      <c r="E11" s="7"/>
      <c r="F11" s="6"/>
      <c r="G11" s="9"/>
      <c r="H11" s="6"/>
      <c r="I11" s="9"/>
      <c r="J11" s="31"/>
      <c r="K11" s="29"/>
      <c r="L11" s="29"/>
      <c r="R11" s="59"/>
      <c r="T11" s="35"/>
    </row>
    <row r="12" spans="2:20" ht="15" x14ac:dyDescent="0.25">
      <c r="C12" s="30" t="s">
        <v>72</v>
      </c>
      <c r="D12" s="62"/>
      <c r="E12" s="60"/>
      <c r="F12" s="32" t="s">
        <v>23</v>
      </c>
      <c r="G12" s="69">
        <f>G7</f>
        <v>0</v>
      </c>
      <c r="H12" s="70"/>
      <c r="I12" s="33">
        <f>E12*G12*H12</f>
        <v>0</v>
      </c>
      <c r="J12" s="67">
        <f t="shared" si="0"/>
        <v>0</v>
      </c>
      <c r="K12" s="66">
        <f t="shared" ref="K12:K15" si="8">I12*J12</f>
        <v>0</v>
      </c>
      <c r="L12" s="66">
        <f t="shared" si="1"/>
        <v>0</v>
      </c>
      <c r="M12" s="66">
        <f t="shared" ref="M12:M16" si="9">(K12+L12)*$D$25</f>
        <v>0</v>
      </c>
      <c r="N12" s="66">
        <f t="shared" ref="N12:N16" si="10">(K12+L12)*$D$26</f>
        <v>0</v>
      </c>
      <c r="O12" s="66">
        <f t="shared" ref="O12:O16" si="11">(K12+L12+M12+N12)*$D$27</f>
        <v>0</v>
      </c>
      <c r="P12" s="66">
        <f t="shared" si="5"/>
        <v>0</v>
      </c>
      <c r="Q12" s="66">
        <f>P12/12</f>
        <v>0</v>
      </c>
      <c r="R12" s="68" t="e">
        <f>Q12/$D$35</f>
        <v>#DIV/0!</v>
      </c>
      <c r="T12" s="75">
        <v>25</v>
      </c>
    </row>
    <row r="13" spans="2:20" ht="15" x14ac:dyDescent="0.25">
      <c r="C13" s="30" t="s">
        <v>80</v>
      </c>
      <c r="D13" s="62"/>
      <c r="E13" s="34"/>
      <c r="F13" s="32" t="s">
        <v>24</v>
      </c>
      <c r="G13" s="35">
        <f>D33</f>
        <v>0</v>
      </c>
      <c r="H13" s="70"/>
      <c r="I13" s="33">
        <f>E13*G13*H13</f>
        <v>0</v>
      </c>
      <c r="J13" s="67">
        <f t="shared" si="0"/>
        <v>0</v>
      </c>
      <c r="K13" s="66">
        <f t="shared" si="8"/>
        <v>0</v>
      </c>
      <c r="L13" s="66">
        <f t="shared" si="1"/>
        <v>0</v>
      </c>
      <c r="M13" s="66">
        <f t="shared" si="9"/>
        <v>0</v>
      </c>
      <c r="N13" s="66">
        <f t="shared" si="10"/>
        <v>0</v>
      </c>
      <c r="O13" s="66">
        <f t="shared" si="11"/>
        <v>0</v>
      </c>
      <c r="P13" s="66">
        <f t="shared" si="5"/>
        <v>0</v>
      </c>
      <c r="Q13" s="66">
        <f t="shared" ref="Q13:Q15" si="12">P13/12</f>
        <v>0</v>
      </c>
      <c r="R13" s="68" t="e">
        <f>Q13/$D$35</f>
        <v>#DIV/0!</v>
      </c>
      <c r="T13" s="75">
        <v>25</v>
      </c>
    </row>
    <row r="14" spans="2:20" ht="15" x14ac:dyDescent="0.25">
      <c r="C14" s="30" t="s">
        <v>8</v>
      </c>
      <c r="D14" s="62"/>
      <c r="E14" s="34"/>
      <c r="F14" s="32" t="s">
        <v>26</v>
      </c>
      <c r="G14" s="36"/>
      <c r="H14" s="70"/>
      <c r="I14" s="33">
        <f>E14*G14*H14</f>
        <v>0</v>
      </c>
      <c r="J14" s="67">
        <f>IFERROR($D$23/(1-((1+$D$23)^(-D14))),0)</f>
        <v>0</v>
      </c>
      <c r="K14" s="66">
        <f t="shared" si="8"/>
        <v>0</v>
      </c>
      <c r="L14" s="66">
        <f t="shared" si="1"/>
        <v>0</v>
      </c>
      <c r="M14" s="66">
        <f t="shared" si="9"/>
        <v>0</v>
      </c>
      <c r="N14" s="66">
        <f t="shared" si="10"/>
        <v>0</v>
      </c>
      <c r="O14" s="66">
        <f t="shared" si="11"/>
        <v>0</v>
      </c>
      <c r="P14" s="66">
        <f t="shared" si="5"/>
        <v>0</v>
      </c>
      <c r="Q14" s="66">
        <f>P14/12</f>
        <v>0</v>
      </c>
      <c r="R14" s="68" t="e">
        <f>Q14/$D$35</f>
        <v>#DIV/0!</v>
      </c>
      <c r="S14" s="37"/>
      <c r="T14" s="75">
        <v>10</v>
      </c>
    </row>
    <row r="15" spans="2:20" ht="15" x14ac:dyDescent="0.25">
      <c r="C15" s="30" t="s">
        <v>36</v>
      </c>
      <c r="D15" s="62"/>
      <c r="E15" s="63"/>
      <c r="F15" s="64" t="s">
        <v>23</v>
      </c>
      <c r="G15" s="61"/>
      <c r="H15" s="70"/>
      <c r="I15" s="66">
        <f>E15*G15*H15</f>
        <v>0</v>
      </c>
      <c r="J15" s="67">
        <f t="shared" si="0"/>
        <v>0</v>
      </c>
      <c r="K15" s="66">
        <f t="shared" si="8"/>
        <v>0</v>
      </c>
      <c r="L15" s="66">
        <f t="shared" si="1"/>
        <v>0</v>
      </c>
      <c r="M15" s="66">
        <f t="shared" si="9"/>
        <v>0</v>
      </c>
      <c r="N15" s="66">
        <f t="shared" si="10"/>
        <v>0</v>
      </c>
      <c r="O15" s="66">
        <f t="shared" si="11"/>
        <v>0</v>
      </c>
      <c r="P15" s="66">
        <f t="shared" si="5"/>
        <v>0</v>
      </c>
      <c r="Q15" s="66">
        <f t="shared" si="12"/>
        <v>0</v>
      </c>
      <c r="R15" s="68" t="e">
        <f>Q15/$D$35</f>
        <v>#DIV/0!</v>
      </c>
      <c r="S15" s="37"/>
      <c r="T15" s="75">
        <v>25</v>
      </c>
    </row>
    <row r="16" spans="2:20" ht="15" x14ac:dyDescent="0.25">
      <c r="C16" s="30" t="s">
        <v>37</v>
      </c>
      <c r="D16" s="62"/>
      <c r="E16" s="66" t="s">
        <v>17</v>
      </c>
      <c r="F16" s="64" t="s">
        <v>17</v>
      </c>
      <c r="G16" s="66" t="s">
        <v>17</v>
      </c>
      <c r="H16" s="70"/>
      <c r="I16" s="66">
        <f>D29*SUM(I7:I15)*H16</f>
        <v>0</v>
      </c>
      <c r="J16" s="67">
        <f t="shared" si="0"/>
        <v>0</v>
      </c>
      <c r="K16" s="66">
        <f>I16*J16</f>
        <v>0</v>
      </c>
      <c r="L16" s="66">
        <f t="shared" si="1"/>
        <v>0</v>
      </c>
      <c r="M16" s="66">
        <f t="shared" si="9"/>
        <v>0</v>
      </c>
      <c r="N16" s="66">
        <f t="shared" si="10"/>
        <v>0</v>
      </c>
      <c r="O16" s="66">
        <f t="shared" si="11"/>
        <v>0</v>
      </c>
      <c r="P16" s="66">
        <f t="shared" si="5"/>
        <v>0</v>
      </c>
      <c r="Q16" s="66">
        <f>P16/12</f>
        <v>0</v>
      </c>
      <c r="R16" s="68" t="e">
        <f>Q16/$D$35</f>
        <v>#DIV/0!</v>
      </c>
      <c r="T16" s="74">
        <v>35.916666666666664</v>
      </c>
    </row>
    <row r="17" spans="2:18" x14ac:dyDescent="0.25">
      <c r="M17" s="3"/>
      <c r="N17" s="3"/>
      <c r="O17" s="3"/>
      <c r="P17" s="4"/>
      <c r="Q17" s="5"/>
    </row>
    <row r="18" spans="2:18" ht="38.25" x14ac:dyDescent="0.25">
      <c r="H18" s="1" t="s">
        <v>45</v>
      </c>
      <c r="I18" s="10">
        <f>SUM(I7:I16)</f>
        <v>0</v>
      </c>
      <c r="K18" s="3"/>
      <c r="L18" s="3"/>
      <c r="M18" s="3"/>
      <c r="N18" s="3"/>
      <c r="O18" s="3"/>
      <c r="P18" s="4"/>
      <c r="Q18" s="1" t="s">
        <v>82</v>
      </c>
      <c r="R18" s="22" t="e">
        <f>SUM(R7:R16)</f>
        <v>#DIV/0!</v>
      </c>
    </row>
    <row r="19" spans="2:18" x14ac:dyDescent="0.25">
      <c r="H19" s="28"/>
      <c r="I19" s="28"/>
      <c r="K19" s="21"/>
      <c r="M19" s="3"/>
      <c r="N19" s="3"/>
      <c r="O19" s="3"/>
      <c r="P19" s="4"/>
    </row>
    <row r="20" spans="2:18" x14ac:dyDescent="0.25">
      <c r="H20" s="28"/>
      <c r="I20" s="28"/>
      <c r="K20" s="28"/>
      <c r="M20" s="3"/>
      <c r="N20" s="3"/>
      <c r="O20" s="3"/>
      <c r="P20" s="4"/>
    </row>
    <row r="21" spans="2:18" ht="39.6" customHeight="1" x14ac:dyDescent="0.25">
      <c r="B21" s="84" t="s">
        <v>49</v>
      </c>
      <c r="C21" s="84"/>
      <c r="D21" s="1"/>
      <c r="H21" s="1" t="s">
        <v>35</v>
      </c>
      <c r="I21" s="28"/>
    </row>
    <row r="22" spans="2:18" x14ac:dyDescent="0.25">
      <c r="B22" s="1"/>
      <c r="C22" s="1"/>
      <c r="D22" s="1" t="s">
        <v>27</v>
      </c>
      <c r="H22" s="1" t="s">
        <v>27</v>
      </c>
      <c r="I22" s="28"/>
    </row>
    <row r="23" spans="2:18" ht="15" x14ac:dyDescent="0.25">
      <c r="B23" s="38" t="s">
        <v>6</v>
      </c>
      <c r="D23" s="39"/>
      <c r="H23" s="73">
        <v>5.7799999999999997E-2</v>
      </c>
      <c r="I23" s="28"/>
    </row>
    <row r="24" spans="2:18" ht="15" x14ac:dyDescent="0.25">
      <c r="B24" s="40" t="s">
        <v>0</v>
      </c>
      <c r="C24" s="41"/>
      <c r="D24" s="72"/>
      <c r="E24" s="28" t="s">
        <v>93</v>
      </c>
      <c r="F24" s="28"/>
      <c r="G24" s="28"/>
      <c r="H24" s="71">
        <v>0.02</v>
      </c>
      <c r="I24" s="28"/>
      <c r="P24" s="42"/>
    </row>
    <row r="25" spans="2:18" ht="15" x14ac:dyDescent="0.25">
      <c r="B25" s="43" t="s">
        <v>7</v>
      </c>
      <c r="C25" s="28"/>
      <c r="D25" s="72"/>
      <c r="E25" s="44" t="s">
        <v>94</v>
      </c>
      <c r="F25" s="44"/>
      <c r="G25" s="44"/>
      <c r="H25" s="71">
        <v>3.0000000000000001E-3</v>
      </c>
      <c r="I25" s="44"/>
      <c r="L25" s="37"/>
    </row>
    <row r="26" spans="2:18" ht="15" x14ac:dyDescent="0.25">
      <c r="B26" s="43" t="s">
        <v>1</v>
      </c>
      <c r="C26" s="28"/>
      <c r="D26" s="72"/>
      <c r="E26" s="27" t="s">
        <v>94</v>
      </c>
      <c r="H26" s="71">
        <v>3.5000000000000003E-2</v>
      </c>
    </row>
    <row r="27" spans="2:18" ht="15" x14ac:dyDescent="0.25">
      <c r="B27" s="38" t="s">
        <v>2</v>
      </c>
      <c r="D27" s="72"/>
      <c r="E27" s="27" t="s">
        <v>95</v>
      </c>
      <c r="H27" s="71">
        <v>7.6999999999999999E-2</v>
      </c>
    </row>
    <row r="28" spans="2:18" x14ac:dyDescent="0.25">
      <c r="D28" s="29"/>
    </row>
    <row r="29" spans="2:18" ht="15" x14ac:dyDescent="0.25">
      <c r="B29" s="38" t="s">
        <v>83</v>
      </c>
      <c r="D29" s="76"/>
      <c r="E29" s="27" t="s">
        <v>96</v>
      </c>
    </row>
    <row r="32" spans="2:18" x14ac:dyDescent="0.25">
      <c r="B32" s="84" t="s">
        <v>25</v>
      </c>
      <c r="C32" s="84"/>
      <c r="D32" s="1"/>
    </row>
    <row r="33" spans="2:5" ht="15" x14ac:dyDescent="0.25">
      <c r="B33" s="40" t="s">
        <v>84</v>
      </c>
      <c r="D33" s="45"/>
      <c r="E33" s="27" t="s">
        <v>9</v>
      </c>
    </row>
    <row r="34" spans="2:5" ht="15" x14ac:dyDescent="0.25">
      <c r="B34" s="40" t="s">
        <v>86</v>
      </c>
      <c r="D34" s="45"/>
      <c r="E34" s="27" t="s">
        <v>9</v>
      </c>
    </row>
    <row r="35" spans="2:5" ht="31.9" customHeight="1" x14ac:dyDescent="0.25">
      <c r="B35" s="83" t="s">
        <v>87</v>
      </c>
      <c r="C35" s="83"/>
      <c r="D35" s="77"/>
      <c r="E35" s="27" t="s">
        <v>9</v>
      </c>
    </row>
    <row r="37" spans="2:5" x14ac:dyDescent="0.25">
      <c r="B37" s="46" t="s">
        <v>85</v>
      </c>
      <c r="D37" s="47" t="e">
        <f>SUM(G8:G10)/D33</f>
        <v>#DIV/0!</v>
      </c>
    </row>
    <row r="38" spans="2:5" x14ac:dyDescent="0.25">
      <c r="B38" s="27" t="s">
        <v>97</v>
      </c>
      <c r="D38" s="57" t="e">
        <f>D34/D33</f>
        <v>#DIV/0!</v>
      </c>
    </row>
  </sheetData>
  <mergeCells count="6">
    <mergeCell ref="B35:C35"/>
    <mergeCell ref="B11:C11"/>
    <mergeCell ref="B21:C21"/>
    <mergeCell ref="B4:C4"/>
    <mergeCell ref="B6:C6"/>
    <mergeCell ref="B32:C32"/>
  </mergeCells>
  <pageMargins left="0.70866141732283472" right="0.70866141732283472" top="0.74803149606299213" bottom="0.74803149606299213" header="0.31496062992125984" footer="0.31496062992125984"/>
  <pageSetup paperSize="9" scale="60" fitToWidth="2" orientation="landscape" r:id="rId1"/>
  <colBreaks count="1" manualBreakCount="1">
    <brk id="13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Vysvětlivky</vt:lpstr>
      <vt:lpstr>Nákladově orientované ceny</vt:lpstr>
      <vt:lpstr>Kalkulace_jednorázové</vt:lpstr>
      <vt:lpstr>Kalkulace_měsíční</vt:lpstr>
      <vt:lpstr>Kalkulace_měsíční!Názvy_tisku</vt:lpstr>
      <vt:lpstr>Kalkulace_jednorázové!Oblast_tisku</vt:lpstr>
      <vt:lpstr>Kalkulace_měsíční!Oblast_tisku</vt:lpstr>
      <vt:lpstr>'Nákladově orientované ceny'!Oblast_tisku</vt:lpstr>
      <vt:lpstr>Vysvětlivky!Oblast_tisku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2023-06-29T13:07:39Z</dcterms:created>
  <dcterms:modified xsi:type="dcterms:W3CDTF">2023-06-29T13:08:04Z</dcterms:modified>
</cp:coreProperties>
</file>